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36" windowHeight="4788" activeTab="3"/>
  </bookViews>
  <sheets>
    <sheet name="學年結算" sheetId="1" r:id="rId1"/>
    <sheet name="10709結算" sheetId="2" r:id="rId2"/>
    <sheet name="10710結算" sheetId="3" r:id="rId3"/>
    <sheet name="10711結算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<sst xmlns="http://schemas.openxmlformats.org/spreadsheetml/2006/main" count="153" uniqueCount="119">
  <si>
    <t>107年9月份學校午餐費收支結算表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</si>
  <si>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</si>
  <si>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</si>
  <si>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</si>
  <si>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</si>
  <si>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</si>
  <si>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</si>
  <si>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</si>
  <si>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</si>
  <si>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</si>
  <si>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</si>
  <si>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</si>
  <si>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</si>
  <si>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</si>
  <si>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</si>
  <si>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</si>
  <si>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</si>
  <si>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</si>
  <si>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</si>
  <si>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</si>
  <si>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</si>
  <si>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</si>
  <si>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其他(廢油、廚工勞保費自付額)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</si>
  <si>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</si>
  <si>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</si>
  <si>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</si>
  <si>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</si>
  <si>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</si>
  <si>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</si>
  <si>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</si>
  <si>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</si>
  <si>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</si>
  <si>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107學年度（107年8月至108年7月）學校午餐費收支結算表</t>
  </si>
  <si>
    <t>每人
每月
午餐費</t>
  </si>
  <si>
    <t>收     入      部     份</t>
  </si>
  <si>
    <t>支              出              部              份</t>
  </si>
  <si>
    <t>上月
結存</t>
  </si>
  <si>
    <t>本月
午餐費</t>
  </si>
  <si>
    <t>補繳
以前月份
午餐費</t>
  </si>
  <si>
    <t>中低低收入戶學生
補助費</t>
  </si>
  <si>
    <t>清寒學生
補助費</t>
  </si>
  <si>
    <t>小型偏遠  學校午餐  補助費</t>
  </si>
  <si>
    <t>其他
收入</t>
  </si>
  <si>
    <t>合計</t>
  </si>
  <si>
    <t>主食</t>
  </si>
  <si>
    <t>副食</t>
  </si>
  <si>
    <t>食油</t>
  </si>
  <si>
    <t>調味品</t>
  </si>
  <si>
    <t>人事費</t>
  </si>
  <si>
    <t>燃料費
(水電)</t>
  </si>
  <si>
    <t>維護
設備費</t>
  </si>
  <si>
    <t>雜支</t>
  </si>
  <si>
    <t>本月
結存</t>
  </si>
  <si>
    <t>8月</t>
  </si>
  <si>
    <t>9月</t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</si>
  <si>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</si>
  <si>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</si>
  <si>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</si>
  <si>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</si>
  <si>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</si>
  <si>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</si>
  <si>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r>
      <t>4</t>
    </r>
    <r>
      <rPr>
        <sz val="12"/>
        <rFont val="標楷體"/>
        <family val="4"/>
      </rPr>
      <t>月</t>
    </r>
  </si>
  <si>
    <t>5月</t>
  </si>
  <si>
    <r>
      <t>6</t>
    </r>
    <r>
      <rPr>
        <sz val="12"/>
        <rFont val="標楷體"/>
        <family val="4"/>
      </rPr>
      <t>月</t>
    </r>
  </si>
  <si>
    <r>
      <t>7</t>
    </r>
    <r>
      <rPr>
        <sz val="12"/>
        <rFont val="標楷體"/>
        <family val="4"/>
      </rPr>
      <t>月</t>
    </r>
  </si>
  <si>
    <t>本
學
年
度</t>
  </si>
  <si>
    <t>總計</t>
  </si>
  <si>
    <t>百分比</t>
  </si>
  <si>
    <t>免填</t>
  </si>
  <si>
    <t>備註</t>
  </si>
  <si>
    <r>
      <t>一、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學年度編製教職員工人數（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）人，學生人數（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）人總合計（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）人。
二、其他收入包括下列各項：</t>
    </r>
  </si>
  <si>
    <t>製表：                   出納：                   主計：                   執行秘書：                   稽核：                       校長：</t>
  </si>
  <si>
    <r>
      <t>填表說明：
一、</t>
    </r>
    <r>
      <rPr>
        <b/>
        <sz val="12"/>
        <rFont val="標楷體"/>
        <family val="4"/>
      </rPr>
      <t>本表應依據學校每月份學生收支午餐結算表填載</t>
    </r>
    <r>
      <rPr>
        <sz val="12"/>
        <rFont val="標楷體"/>
        <family val="4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</si>
  <si>
    <t>107年10月份學校午餐費收支結算表</t>
  </si>
  <si>
    <t>收     入     部     分</t>
  </si>
  <si>
    <t>支    出    部    分</t>
  </si>
  <si>
    <t>金  額</t>
  </si>
  <si>
    <t>說             明</t>
  </si>
  <si>
    <t>金   額</t>
  </si>
  <si>
    <t>上月結存</t>
  </si>
  <si>
    <t>副   食</t>
  </si>
  <si>
    <t>補繳以前月份
午餐費</t>
  </si>
  <si>
    <t>食  油</t>
  </si>
  <si>
    <t>中低低收入戶學生補助費</t>
  </si>
  <si>
    <t>燃料費(水電)</t>
  </si>
  <si>
    <t>其  他</t>
  </si>
  <si>
    <t>支出合計</t>
  </si>
  <si>
    <t>本月合計</t>
  </si>
  <si>
    <t>本月結存</t>
  </si>
  <si>
    <t>備   註</t>
  </si>
  <si>
    <t xml:space="preserve">製表            出納              會計              稽核              執行秘書               校長    </t>
  </si>
  <si>
    <t xml:space="preserve">一、本月每人收午餐費 670 元
二、應收午餐費
    學  生：231 人(三和)  26人(社團)
    教職員：34 人(三和) 10人(社團)
    工  友 1 人(三和)
    合  計 302 人 共  203564 元
三、免收減收午餐費
   （1）全免及減收學生午餐費
        計  43 人 28810 元(三和) 
            11 人 7370  元(社團)
   （2）全免工友午餐費
        計 0 人 0 元
    共計 54 人 36180  元  
</t>
  </si>
  <si>
    <t xml:space="preserve">四、本月未繳午餐費
    計 0 人 0 元
   （附繳納午餐費情形統計表）
五、以前未繳午餐費
    計 0 人 0 元
</t>
  </si>
  <si>
    <t xml:space="preserve">一、本月每人收午餐費 670 元
二、應收午餐費
    學  生：231 人(三和)  25人(社團)
    教職員：35 人(三和) 10人(社團)
    工  友 1 人
    合  計 302 人 共  203564 元
三、免收減收午餐費
   （1）全免及減收學生午餐費
        計  43 人 28810 元(三和) 
            11 人 7370  元(社團)
   （2）全免工友午餐費
        計 0 人 0 元
    共計 54 人 36180  元  
</t>
  </si>
  <si>
    <t>107年11月份學校午餐費收支結算表</t>
  </si>
  <si>
    <t xml:space="preserve">四、本月未繳午餐費
          計 0 人 0 元
        （附繳納午餐費情形統計表）
五、以前未繳午餐費
         計 0 人 0 元
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</si>
  <si>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</si>
  <si>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</si>
  <si>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</si>
  <si>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</si>
  <si>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</si>
  <si>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</si>
  <si>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</si>
  <si>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670 元
二、應收午餐費
    學  生：232 人(三和)  26人(社團)
    教職員：33 人(三和) 11人(社團)
    工  友 1 人(三和)
    合  計 303 人 共  193909 元
三、免收減收午餐費
   （1）全免及減收學生午餐費
        計  43 人 28810 元(三和) 
            11 人 7370  元(社團)
   （2）全免工友午餐費
        計 0 人 0 元
    共計 54 人 36180  元  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</si>
  <si>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</si>
  <si>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</si>
  <si>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</si>
  <si>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</si>
  <si>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</si>
  <si>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</si>
  <si>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人事費</t>
  </si>
  <si>
    <t>燃料費(水電)</t>
  </si>
  <si>
    <t>其他</t>
  </si>
  <si>
    <t>本月合計</t>
  </si>
  <si>
    <t>本月結存</t>
  </si>
  <si>
    <t>合計</t>
  </si>
  <si>
    <t>備   註</t>
  </si>
  <si>
    <t>一、本月補助費收入包括下列各項：中低低收入戶學生補助費共 67142元；清寒學生補助費共 69530元；廚工補助費 72000元
二、本月補助費支出包括下列各項：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</si>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</sst>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%"/>
    <numFmt numFmtId="178" formatCode="#,##0_ "/>
    <numFmt numFmtId="179" formatCode="#,##0_);[Red]\(#,##0\)"/>
    <numFmt numFmtId="180" formatCode="#,##0.00_);[Red]\(#,##0.00\)"/>
    <numFmt numFmtId="181" formatCode="m&quot;月&quot;d&quot;日&quot;"/>
    <numFmt numFmtId="182" formatCode="_-* #,##0.0_-;\-* #,##0.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  <numFmt numFmtId="188" formatCode="0.00_ "/>
    <numFmt numFmtId="189" formatCode="[$-404]AM/PM\ hh:mm:ss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sz val="16"/>
      <name val="標楷體"/>
      <family val="4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1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2" borderId="4" applyNumberFormat="0" applyFont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34" applyNumberFormat="1" applyFont="1" applyBorder="1" applyAlignment="1">
      <alignment horizontal="center" vertical="center"/>
    </xf>
    <xf numFmtId="176" fontId="4" fillId="0" borderId="10" xfId="34" applyNumberFormat="1" applyFont="1" applyBorder="1" applyAlignment="1">
      <alignment vertical="center"/>
    </xf>
    <xf numFmtId="10" fontId="4" fillId="0" borderId="10" xfId="4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9" fontId="4" fillId="0" borderId="10" xfId="4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0" xfId="34" applyNumberFormat="1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4" fillId="32" borderId="11" xfId="0" applyFont="1" applyFill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4" fillId="32" borderId="10" xfId="0" applyFont="1" applyFill="1" applyBorder="1" applyAlignment="1" applyProtection="1">
      <alignment horizontal="right" vertical="center"/>
      <protection locked="0"/>
    </xf>
    <xf numFmtId="0" fontId="4" fillId="32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4" fillId="32" borderId="10" xfId="33" applyFont="1" applyFill="1" applyBorder="1" applyAlignment="1" applyProtection="1">
      <alignment horizontal="right" vertical="center"/>
      <protection locked="0"/>
    </xf>
    <xf numFmtId="0" fontId="4" fillId="32" borderId="11" xfId="0" applyFont="1" applyFill="1" applyBorder="1" applyAlignment="1" applyProtection="1">
      <alignment horizontal="right" vertical="center"/>
      <protection/>
    </xf>
    <xf numFmtId="0" fontId="4" fillId="32" borderId="10" xfId="0" applyFont="1" applyFill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0" fontId="6" fillId="32" borderId="10" xfId="0" applyFont="1" applyFill="1" applyBorder="1" applyAlignment="1" applyProtection="1">
      <alignment horizontal="right" vertical="center"/>
      <protection/>
    </xf>
    <xf numFmtId="0" fontId="4" fillId="32" borderId="15" xfId="0" applyFont="1" applyFill="1" applyBorder="1" applyAlignment="1" applyProtection="1">
      <alignment horizontal="right" vertical="center"/>
      <protection/>
    </xf>
    <xf numFmtId="0" fontId="6" fillId="32" borderId="13" xfId="0" applyFont="1" applyFill="1" applyBorder="1" applyAlignment="1" applyProtection="1">
      <alignment horizontal="right" vertical="center"/>
      <protection/>
    </xf>
    <xf numFmtId="177" fontId="6" fillId="32" borderId="10" xfId="0" applyNumberFormat="1" applyFont="1" applyFill="1" applyBorder="1" applyAlignment="1" applyProtection="1">
      <alignment horizontal="right" vertical="center"/>
      <protection/>
    </xf>
    <xf numFmtId="177" fontId="6" fillId="32" borderId="12" xfId="0" applyNumberFormat="1" applyFont="1" applyFill="1" applyBorder="1" applyAlignment="1" applyProtection="1">
      <alignment horizontal="right" vertical="center"/>
      <protection/>
    </xf>
    <xf numFmtId="0" fontId="4" fillId="32" borderId="10" xfId="0" applyFont="1" applyFill="1" applyBorder="1" applyAlignment="1" applyProtection="1">
      <alignment horizontal="center" vertical="center"/>
      <protection/>
    </xf>
    <xf numFmtId="177" fontId="5" fillId="32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2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righ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7&#23416;&#24180;&#24230;&#19977;&#21644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"/>
      <sheetName val="07結算"/>
    </sheetNames>
    <sheetDataSet>
      <sheetData sheetId="3">
        <row r="1">
          <cell r="A1" t="str">
            <v>   嘉義縣大林鎮三和國民小學</v>
          </cell>
        </row>
        <row r="4">
          <cell r="B4">
            <v>157579</v>
          </cell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157579</v>
          </cell>
        </row>
      </sheetData>
      <sheetData sheetId="4">
        <row r="50">
          <cell r="G50">
            <v>12224</v>
          </cell>
          <cell r="H50">
            <v>110948</v>
          </cell>
          <cell r="I50">
            <v>3720</v>
          </cell>
          <cell r="J50">
            <v>3164</v>
          </cell>
          <cell r="K50">
            <v>40516</v>
          </cell>
          <cell r="L50">
            <v>0</v>
          </cell>
          <cell r="M50">
            <v>12760</v>
          </cell>
          <cell r="N50">
            <v>7257</v>
          </cell>
        </row>
        <row r="51">
          <cell r="G51">
            <v>12224</v>
          </cell>
          <cell r="H51">
            <v>110948</v>
          </cell>
          <cell r="I51">
            <v>3720</v>
          </cell>
          <cell r="J51">
            <v>3164</v>
          </cell>
          <cell r="K51">
            <v>40516</v>
          </cell>
          <cell r="L51">
            <v>0</v>
          </cell>
          <cell r="M51">
            <v>12760</v>
          </cell>
          <cell r="N51">
            <v>7257</v>
          </cell>
          <cell r="P51">
            <v>135207</v>
          </cell>
        </row>
        <row r="54">
          <cell r="F54">
            <v>167384</v>
          </cell>
          <cell r="K54">
            <v>833</v>
          </cell>
        </row>
      </sheetData>
      <sheetData sheetId="5">
        <row r="1">
          <cell r="A1" t="str">
            <v>   嘉義縣大林鎮三和國民小學</v>
          </cell>
        </row>
        <row r="4">
          <cell r="E4">
            <v>12224</v>
          </cell>
        </row>
        <row r="5">
          <cell r="B5">
            <v>167384</v>
          </cell>
          <cell r="E5">
            <v>110948</v>
          </cell>
        </row>
        <row r="6">
          <cell r="B6">
            <v>0</v>
          </cell>
          <cell r="E6">
            <v>3720</v>
          </cell>
        </row>
        <row r="7">
          <cell r="B7">
            <v>0</v>
          </cell>
          <cell r="E7">
            <v>3164</v>
          </cell>
        </row>
        <row r="8">
          <cell r="B8">
            <v>0</v>
          </cell>
          <cell r="E8">
            <v>40516</v>
          </cell>
        </row>
        <row r="9">
          <cell r="B9">
            <v>0</v>
          </cell>
          <cell r="E9">
            <v>0</v>
          </cell>
        </row>
        <row r="10">
          <cell r="B10">
            <v>833</v>
          </cell>
          <cell r="E10">
            <v>12760</v>
          </cell>
        </row>
        <row r="11">
          <cell r="E11">
            <v>7257</v>
          </cell>
        </row>
        <row r="14">
          <cell r="E14">
            <v>135207</v>
          </cell>
        </row>
      </sheetData>
      <sheetData sheetId="6">
        <row r="4">
          <cell r="P4">
            <v>135207</v>
          </cell>
        </row>
        <row r="48">
          <cell r="G48">
            <v>13570</v>
          </cell>
          <cell r="H48">
            <v>0</v>
          </cell>
          <cell r="I48">
            <v>0</v>
          </cell>
          <cell r="J48">
            <v>5400</v>
          </cell>
          <cell r="K48">
            <v>41550</v>
          </cell>
          <cell r="L48">
            <v>41249</v>
          </cell>
          <cell r="M48">
            <v>2100</v>
          </cell>
          <cell r="N48">
            <v>5890</v>
          </cell>
        </row>
        <row r="49">
          <cell r="G49">
            <v>25794</v>
          </cell>
          <cell r="H49">
            <v>110948</v>
          </cell>
          <cell r="I49">
            <v>3720</v>
          </cell>
          <cell r="J49">
            <v>8564</v>
          </cell>
          <cell r="K49">
            <v>82066</v>
          </cell>
          <cell r="L49">
            <v>41249</v>
          </cell>
          <cell r="M49">
            <v>14860</v>
          </cell>
          <cell r="N49">
            <v>13147</v>
          </cell>
          <cell r="P49">
            <v>185941</v>
          </cell>
        </row>
        <row r="52">
          <cell r="F52">
            <v>160493</v>
          </cell>
        </row>
      </sheetData>
      <sheetData sheetId="7">
        <row r="1">
          <cell r="A1" t="str">
            <v>   嘉義縣大林鎮三和國民小學</v>
          </cell>
        </row>
        <row r="4">
          <cell r="E4">
            <v>13570</v>
          </cell>
        </row>
        <row r="5">
          <cell r="B5">
            <v>160493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5400</v>
          </cell>
        </row>
        <row r="8">
          <cell r="B8">
            <v>0</v>
          </cell>
          <cell r="E8">
            <v>41550</v>
          </cell>
        </row>
        <row r="9">
          <cell r="E9">
            <v>41249</v>
          </cell>
        </row>
        <row r="10">
          <cell r="B10">
            <v>0</v>
          </cell>
          <cell r="E10">
            <v>2100</v>
          </cell>
        </row>
        <row r="11">
          <cell r="E11">
            <v>5890</v>
          </cell>
        </row>
        <row r="14">
          <cell r="E14">
            <v>185941</v>
          </cell>
        </row>
      </sheetData>
      <sheetData sheetId="8">
        <row r="4">
          <cell r="P4">
            <v>185941</v>
          </cell>
        </row>
        <row r="48">
          <cell r="G48">
            <v>13634</v>
          </cell>
          <cell r="H48">
            <v>212230</v>
          </cell>
          <cell r="I48">
            <v>2440</v>
          </cell>
          <cell r="J48">
            <v>8030</v>
          </cell>
          <cell r="K48">
            <v>37295</v>
          </cell>
          <cell r="L48">
            <v>0</v>
          </cell>
          <cell r="M48">
            <v>3860</v>
          </cell>
          <cell r="N48">
            <v>6118</v>
          </cell>
        </row>
        <row r="49">
          <cell r="G49">
            <v>39428</v>
          </cell>
          <cell r="H49">
            <v>323178</v>
          </cell>
          <cell r="I49">
            <v>6160</v>
          </cell>
          <cell r="J49">
            <v>16594</v>
          </cell>
          <cell r="K49">
            <v>119361</v>
          </cell>
          <cell r="L49">
            <v>41249</v>
          </cell>
          <cell r="M49">
            <v>18720</v>
          </cell>
          <cell r="N49">
            <v>19265</v>
          </cell>
          <cell r="P49">
            <v>268735</v>
          </cell>
        </row>
        <row r="52">
          <cell r="F52">
            <v>157729</v>
          </cell>
          <cell r="H52">
            <v>67142</v>
          </cell>
          <cell r="I52">
            <v>69530</v>
          </cell>
          <cell r="J52">
            <v>72000</v>
          </cell>
        </row>
      </sheetData>
      <sheetData sheetId="9">
        <row r="4">
          <cell r="E4">
            <v>13634</v>
          </cell>
        </row>
        <row r="5">
          <cell r="B5">
            <v>157729</v>
          </cell>
          <cell r="E5">
            <v>212230</v>
          </cell>
        </row>
        <row r="6">
          <cell r="E6">
            <v>2440</v>
          </cell>
        </row>
        <row r="7">
          <cell r="B7">
            <v>67142</v>
          </cell>
          <cell r="E7">
            <v>8030</v>
          </cell>
        </row>
        <row r="8">
          <cell r="B8">
            <v>69530</v>
          </cell>
          <cell r="E8">
            <v>37295</v>
          </cell>
        </row>
        <row r="9">
          <cell r="B9">
            <v>72000</v>
          </cell>
          <cell r="E9">
            <v>0</v>
          </cell>
        </row>
        <row r="10">
          <cell r="E10">
            <v>3860</v>
          </cell>
        </row>
        <row r="11">
          <cell r="E11">
            <v>6118</v>
          </cell>
        </row>
        <row r="14">
          <cell r="E14">
            <v>268735</v>
          </cell>
        </row>
      </sheetData>
      <sheetData sheetId="11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268735</v>
          </cell>
        </row>
      </sheetData>
      <sheetData sheetId="1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268735</v>
          </cell>
        </row>
      </sheetData>
      <sheetData sheetId="1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268735</v>
          </cell>
        </row>
      </sheetData>
      <sheetData sheetId="17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268735</v>
          </cell>
        </row>
      </sheetData>
      <sheetData sheetId="19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268735</v>
          </cell>
        </row>
      </sheetData>
      <sheetData sheetId="21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268735</v>
          </cell>
        </row>
      </sheetData>
      <sheetData sheetId="2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268735</v>
          </cell>
        </row>
      </sheetData>
      <sheetData sheetId="24">
        <row r="1">
          <cell r="A1" t="str">
            <v>嘉義縣大林鎮三和國民小學</v>
          </cell>
        </row>
      </sheetData>
      <sheetData sheetId="2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4">
          <cell r="E14">
            <v>268735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zoomScale="50" zoomScaleNormal="50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5" sqref="S5"/>
    </sheetView>
  </sheetViews>
  <sheetFormatPr defaultColWidth="9.00390625" defaultRowHeight="16.5"/>
  <cols>
    <col min="1" max="1" width="5.25390625" style="48" customWidth="1"/>
    <col min="2" max="2" width="6.375" style="48" customWidth="1"/>
    <col min="3" max="3" width="9.875" style="48" customWidth="1"/>
    <col min="4" max="4" width="11.375" style="48" customWidth="1"/>
    <col min="5" max="5" width="8.125" style="48" customWidth="1"/>
    <col min="6" max="6" width="9.50390625" style="48" customWidth="1"/>
    <col min="7" max="7" width="9.375" style="48" customWidth="1"/>
    <col min="8" max="8" width="10.25390625" style="48" customWidth="1"/>
    <col min="9" max="9" width="10.125" style="48" customWidth="1"/>
    <col min="10" max="10" width="12.75390625" style="48" customWidth="1"/>
    <col min="11" max="11" width="10.625" style="48" customWidth="1"/>
    <col min="12" max="12" width="11.625" style="48" customWidth="1"/>
    <col min="13" max="13" width="8.625" style="48" customWidth="1"/>
    <col min="14" max="14" width="8.75390625" style="48" customWidth="1"/>
    <col min="15" max="15" width="8.875" style="48" customWidth="1"/>
    <col min="16" max="17" width="8.375" style="48" customWidth="1"/>
    <col min="18" max="18" width="8.25390625" style="48" customWidth="1"/>
    <col min="19" max="19" width="12.625" style="48" customWidth="1"/>
    <col min="20" max="20" width="14.125" style="48" customWidth="1"/>
    <col min="21" max="16384" width="8.875" style="48" customWidth="1"/>
  </cols>
  <sheetData>
    <row r="1" spans="1:20" s="13" customFormat="1" ht="33" customHeight="1">
      <c r="A1" s="50" t="str">
        <f>'[1]07分類帳'!A1:I1</f>
        <v>嘉義縣大林鎮三和國民小學</v>
      </c>
      <c r="B1" s="50"/>
      <c r="C1" s="50"/>
      <c r="D1" s="50"/>
      <c r="E1" s="50"/>
      <c r="F1" s="50"/>
      <c r="G1" s="50"/>
      <c r="H1" s="50"/>
      <c r="I1" s="51" t="s">
        <v>32</v>
      </c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s="14" customFormat="1" ht="22.5" customHeight="1">
      <c r="A2" s="52"/>
      <c r="B2" s="53" t="s">
        <v>33</v>
      </c>
      <c r="C2" s="52" t="s">
        <v>34</v>
      </c>
      <c r="D2" s="52"/>
      <c r="E2" s="52"/>
      <c r="F2" s="52"/>
      <c r="G2" s="52"/>
      <c r="H2" s="52"/>
      <c r="I2" s="52"/>
      <c r="J2" s="55"/>
      <c r="K2" s="56" t="s">
        <v>35</v>
      </c>
      <c r="L2" s="52"/>
      <c r="M2" s="52"/>
      <c r="N2" s="52"/>
      <c r="O2" s="52"/>
      <c r="P2" s="52"/>
      <c r="Q2" s="52"/>
      <c r="R2" s="52"/>
      <c r="S2" s="52"/>
      <c r="T2" s="52"/>
    </row>
    <row r="3" spans="1:20" s="21" customFormat="1" ht="43.5" customHeight="1">
      <c r="A3" s="52"/>
      <c r="B3" s="54"/>
      <c r="C3" s="15" t="s">
        <v>36</v>
      </c>
      <c r="D3" s="15" t="s">
        <v>37</v>
      </c>
      <c r="E3" s="16" t="s">
        <v>38</v>
      </c>
      <c r="F3" s="15" t="s">
        <v>39</v>
      </c>
      <c r="G3" s="15" t="s">
        <v>40</v>
      </c>
      <c r="H3" s="15" t="s">
        <v>41</v>
      </c>
      <c r="I3" s="15" t="s">
        <v>42</v>
      </c>
      <c r="J3" s="17" t="s">
        <v>43</v>
      </c>
      <c r="K3" s="18" t="s">
        <v>44</v>
      </c>
      <c r="L3" s="19" t="s">
        <v>45</v>
      </c>
      <c r="M3" s="19" t="s">
        <v>46</v>
      </c>
      <c r="N3" s="19" t="s">
        <v>47</v>
      </c>
      <c r="O3" s="19" t="s">
        <v>48</v>
      </c>
      <c r="P3" s="15" t="s">
        <v>49</v>
      </c>
      <c r="Q3" s="15" t="s">
        <v>50</v>
      </c>
      <c r="R3" s="19" t="s">
        <v>51</v>
      </c>
      <c r="S3" s="15" t="s">
        <v>52</v>
      </c>
      <c r="T3" s="20" t="s">
        <v>43</v>
      </c>
    </row>
    <row r="4" spans="1:20" s="21" customFormat="1" ht="30" customHeight="1">
      <c r="A4" s="22" t="s">
        <v>53</v>
      </c>
      <c r="B4" s="19">
        <v>0</v>
      </c>
      <c r="C4" s="23">
        <f>'[1]08結算'!B4</f>
        <v>157579</v>
      </c>
      <c r="D4" s="24">
        <f>'[1]08結算'!B5</f>
        <v>0</v>
      </c>
      <c r="E4" s="25">
        <f>'[1]08結算'!B6</f>
        <v>0</v>
      </c>
      <c r="F4" s="25">
        <f>'[1]08結算'!B7</f>
        <v>0</v>
      </c>
      <c r="G4" s="24">
        <f>'[1]08結算'!B8</f>
        <v>0</v>
      </c>
      <c r="H4" s="24">
        <f>'[1]08結算'!B9</f>
        <v>0</v>
      </c>
      <c r="I4" s="24">
        <f>'[1]08結算'!B10</f>
        <v>0</v>
      </c>
      <c r="J4" s="26">
        <f>SUM(C4:I4)</f>
        <v>157579</v>
      </c>
      <c r="K4" s="27">
        <f>'[1]08結算'!E4</f>
        <v>0</v>
      </c>
      <c r="L4" s="28">
        <f>'[1]08結算'!E5</f>
        <v>0</v>
      </c>
      <c r="M4" s="28">
        <f>'[1]08結算'!E6</f>
        <v>0</v>
      </c>
      <c r="N4" s="28">
        <f>'[1]08結算'!E7</f>
        <v>0</v>
      </c>
      <c r="O4" s="28">
        <f>'[1]08結算'!E8</f>
        <v>0</v>
      </c>
      <c r="P4" s="29">
        <f>'[1]08結算'!E9</f>
        <v>0</v>
      </c>
      <c r="Q4" s="29">
        <f>'[1]08結算'!E10</f>
        <v>0</v>
      </c>
      <c r="R4" s="28">
        <f>'[1]08結算'!E11</f>
        <v>0</v>
      </c>
      <c r="S4" s="30">
        <f>'[1]08結算'!E14</f>
        <v>157579</v>
      </c>
      <c r="T4" s="31">
        <f>SUM(K4:S4)</f>
        <v>157579</v>
      </c>
    </row>
    <row r="5" spans="1:20" s="21" customFormat="1" ht="30" customHeight="1">
      <c r="A5" s="22" t="s">
        <v>54</v>
      </c>
      <c r="B5" s="20">
        <v>670</v>
      </c>
      <c r="C5" s="32">
        <f>S4</f>
        <v>157579</v>
      </c>
      <c r="D5" s="24">
        <f>'[1]09結算'!B5</f>
        <v>167384</v>
      </c>
      <c r="E5" s="25">
        <f>'[1]09結算'!B6</f>
        <v>0</v>
      </c>
      <c r="F5" s="24">
        <f>'[1]09結算'!B7</f>
        <v>0</v>
      </c>
      <c r="G5" s="24">
        <f>'[1]09結算'!B8</f>
        <v>0</v>
      </c>
      <c r="H5" s="24">
        <f>'[1]09結算'!B9</f>
        <v>0</v>
      </c>
      <c r="I5" s="24">
        <f>'[1]09結算'!B10</f>
        <v>833</v>
      </c>
      <c r="J5" s="26">
        <f>SUM(C5:I5)</f>
        <v>325796</v>
      </c>
      <c r="K5" s="27">
        <f>'[1]09結算'!E4</f>
        <v>12224</v>
      </c>
      <c r="L5" s="28">
        <f>'[1]09結算'!E5</f>
        <v>110948</v>
      </c>
      <c r="M5" s="28">
        <f>'[1]09結算'!E6</f>
        <v>3720</v>
      </c>
      <c r="N5" s="28">
        <f>'[1]09結算'!E7</f>
        <v>3164</v>
      </c>
      <c r="O5" s="28">
        <f>'[1]09結算'!E8</f>
        <v>40516</v>
      </c>
      <c r="P5" s="29">
        <f>'[1]09結算'!E9</f>
        <v>0</v>
      </c>
      <c r="Q5" s="29">
        <f>'[1]09結算'!E10</f>
        <v>12760</v>
      </c>
      <c r="R5" s="28">
        <f>'[1]09結算'!E11</f>
        <v>7257</v>
      </c>
      <c r="S5" s="30">
        <f>'[1]09結算'!E14</f>
        <v>135207</v>
      </c>
      <c r="T5" s="31">
        <f>SUM(K5:S5)</f>
        <v>325796</v>
      </c>
    </row>
    <row r="6" spans="1:20" s="14" customFormat="1" ht="30" customHeight="1">
      <c r="A6" s="33" t="s">
        <v>55</v>
      </c>
      <c r="B6" s="20">
        <v>670</v>
      </c>
      <c r="C6" s="34">
        <f>S5</f>
        <v>135207</v>
      </c>
      <c r="D6" s="28">
        <f>'[1]10結算'!B5</f>
        <v>160493</v>
      </c>
      <c r="E6" s="28">
        <f>'[1]10結算'!B6</f>
        <v>0</v>
      </c>
      <c r="F6" s="28">
        <f>'[1]10結算'!B7</f>
        <v>0</v>
      </c>
      <c r="G6" s="28">
        <f>'[1]10結算'!B8</f>
        <v>0</v>
      </c>
      <c r="H6" s="24">
        <f>'[1]10結算'!B10</f>
        <v>0</v>
      </c>
      <c r="I6" s="28">
        <f>'[1]10結算'!B10</f>
        <v>0</v>
      </c>
      <c r="J6" s="35">
        <f>SUM(C6:I6)</f>
        <v>295700</v>
      </c>
      <c r="K6" s="27">
        <f>'[1]10結算'!E4</f>
        <v>13570</v>
      </c>
      <c r="L6" s="28">
        <f>'[1]10結算'!E5</f>
        <v>0</v>
      </c>
      <c r="M6" s="28">
        <f>'[1]10結算'!E6</f>
        <v>0</v>
      </c>
      <c r="N6" s="28">
        <f>'[1]10結算'!E7</f>
        <v>5400</v>
      </c>
      <c r="O6" s="28">
        <f>'[1]10結算'!E8</f>
        <v>41550</v>
      </c>
      <c r="P6" s="28">
        <f>'[1]10結算'!E9</f>
        <v>41249</v>
      </c>
      <c r="Q6" s="28">
        <f>'[1]10結算'!E10</f>
        <v>2100</v>
      </c>
      <c r="R6" s="28">
        <f>'[1]10結算'!E11</f>
        <v>5890</v>
      </c>
      <c r="S6" s="22">
        <f>'[1]10結算'!E14</f>
        <v>185941</v>
      </c>
      <c r="T6" s="36">
        <f aca="true" t="shared" si="0" ref="T6:T11">SUM(K6:S6)</f>
        <v>295700</v>
      </c>
    </row>
    <row r="7" spans="1:20" s="14" customFormat="1" ht="30" customHeight="1">
      <c r="A7" s="33" t="s">
        <v>56</v>
      </c>
      <c r="B7" s="20">
        <v>670</v>
      </c>
      <c r="C7" s="36">
        <f>S6</f>
        <v>185941</v>
      </c>
      <c r="D7" s="28">
        <f>'[1]11結算'!B5</f>
        <v>157729</v>
      </c>
      <c r="E7" s="28">
        <f>'[1]11結算'!B6</f>
        <v>0</v>
      </c>
      <c r="F7" s="28">
        <f>'[1]11結算'!B7</f>
        <v>67142</v>
      </c>
      <c r="G7" s="28">
        <f>'[1]11結算'!B8</f>
        <v>69530</v>
      </c>
      <c r="H7" s="28">
        <f>'[1]11結算'!B9</f>
        <v>72000</v>
      </c>
      <c r="I7" s="28">
        <f>'[1]11結算'!B10</f>
        <v>0</v>
      </c>
      <c r="J7" s="35">
        <f>SUM(C7:I7)</f>
        <v>552342</v>
      </c>
      <c r="K7" s="27">
        <f>'[1]11結算'!E4</f>
        <v>13634</v>
      </c>
      <c r="L7" s="37">
        <f>'[1]11結算'!E5</f>
        <v>212230</v>
      </c>
      <c r="M7" s="37">
        <f>'[1]11結算'!E6</f>
        <v>2440</v>
      </c>
      <c r="N7" s="28">
        <f>'[1]11結算'!E7</f>
        <v>8030</v>
      </c>
      <c r="O7" s="28">
        <f>'[1]11結算'!E8</f>
        <v>37295</v>
      </c>
      <c r="P7" s="28">
        <f>'[1]11結算'!E9</f>
        <v>0</v>
      </c>
      <c r="Q7" s="28">
        <f>'[1]11結算'!E10</f>
        <v>3860</v>
      </c>
      <c r="R7" s="28">
        <f>'[1]11結算'!E11</f>
        <v>6118</v>
      </c>
      <c r="S7" s="22">
        <f>'[1]11結算'!E14</f>
        <v>268735</v>
      </c>
      <c r="T7" s="36">
        <f t="shared" si="0"/>
        <v>552342</v>
      </c>
    </row>
    <row r="8" spans="1:20" s="14" customFormat="1" ht="30" customHeight="1">
      <c r="A8" s="33" t="s">
        <v>57</v>
      </c>
      <c r="B8" s="20">
        <v>670</v>
      </c>
      <c r="C8" s="36">
        <f>S7</f>
        <v>268735</v>
      </c>
      <c r="D8" s="28">
        <f>'[1]12結算'!B5</f>
        <v>0</v>
      </c>
      <c r="E8" s="28">
        <f>'[1]12結算'!B6</f>
        <v>0</v>
      </c>
      <c r="F8" s="28">
        <f>'[1]12結算'!B7</f>
        <v>0</v>
      </c>
      <c r="G8" s="28">
        <f>'[1]12結算'!B8</f>
        <v>0</v>
      </c>
      <c r="H8" s="28">
        <f>'[1]12結算'!B9</f>
        <v>0</v>
      </c>
      <c r="I8" s="28">
        <f>'[1]12結算'!B10</f>
        <v>0</v>
      </c>
      <c r="J8" s="35">
        <f aca="true" t="shared" si="1" ref="J8:J16">SUM(C8:I8)</f>
        <v>268735</v>
      </c>
      <c r="K8" s="27">
        <f>'[1]12結算'!E4</f>
        <v>0</v>
      </c>
      <c r="L8" s="37">
        <f>'[1]12結算'!E5</f>
        <v>0</v>
      </c>
      <c r="M8" s="37">
        <f>'[1]12結算'!E6</f>
        <v>0</v>
      </c>
      <c r="N8" s="28">
        <f>'[1]12結算'!E7</f>
        <v>0</v>
      </c>
      <c r="O8" s="28">
        <f>'[1]12結算'!E8</f>
        <v>0</v>
      </c>
      <c r="P8" s="28">
        <f>'[1]12結算'!E9</f>
        <v>0</v>
      </c>
      <c r="Q8" s="28">
        <f>'[1]12結算'!E10</f>
        <v>0</v>
      </c>
      <c r="R8" s="28">
        <f>'[1]12結算'!E11</f>
        <v>0</v>
      </c>
      <c r="S8" s="22">
        <f>'[1]12結算'!E14</f>
        <v>268735</v>
      </c>
      <c r="T8" s="36">
        <f t="shared" si="0"/>
        <v>268735</v>
      </c>
    </row>
    <row r="9" spans="1:20" s="14" customFormat="1" ht="30" customHeight="1">
      <c r="A9" s="33" t="s">
        <v>58</v>
      </c>
      <c r="B9" s="20">
        <v>670</v>
      </c>
      <c r="C9" s="36">
        <f aca="true" t="shared" si="2" ref="C9:C15">S8</f>
        <v>268735</v>
      </c>
      <c r="D9" s="28">
        <f>'[1]01結算'!B5</f>
        <v>0</v>
      </c>
      <c r="E9" s="28">
        <f>'[1]01結算'!B6</f>
        <v>0</v>
      </c>
      <c r="F9" s="28">
        <f>'[1]01結算'!B7</f>
        <v>0</v>
      </c>
      <c r="G9" s="28">
        <f>'[1]01結算'!B8</f>
        <v>0</v>
      </c>
      <c r="H9" s="28">
        <f>'[1]01結算'!B9</f>
        <v>0</v>
      </c>
      <c r="I9" s="28">
        <f>'[1]01結算'!B10</f>
        <v>0</v>
      </c>
      <c r="J9" s="35">
        <f t="shared" si="1"/>
        <v>268735</v>
      </c>
      <c r="K9" s="38">
        <f>'[1]01結算'!E4</f>
        <v>0</v>
      </c>
      <c r="L9" s="28">
        <f>'[1]01結算'!E5</f>
        <v>0</v>
      </c>
      <c r="M9" s="28">
        <f>'[1]01結算'!E6</f>
        <v>0</v>
      </c>
      <c r="N9" s="28">
        <f>'[1]01結算'!E7</f>
        <v>0</v>
      </c>
      <c r="O9" s="28">
        <f>'[1]01結算'!E8</f>
        <v>0</v>
      </c>
      <c r="P9" s="28">
        <f>'[1]01結算'!E9</f>
        <v>0</v>
      </c>
      <c r="Q9" s="28">
        <f>'[1]01結算'!E10</f>
        <v>0</v>
      </c>
      <c r="R9" s="28">
        <f>'[1]01結算'!E11</f>
        <v>0</v>
      </c>
      <c r="S9" s="39">
        <f>'[1]01結算'!E14</f>
        <v>268735</v>
      </c>
      <c r="T9" s="36">
        <f t="shared" si="0"/>
        <v>268735</v>
      </c>
    </row>
    <row r="10" spans="1:20" s="14" customFormat="1" ht="30" customHeight="1">
      <c r="A10" s="33" t="s">
        <v>59</v>
      </c>
      <c r="B10" s="20">
        <v>0</v>
      </c>
      <c r="C10" s="36">
        <f t="shared" si="2"/>
        <v>268735</v>
      </c>
      <c r="D10" s="28">
        <f>'[1]02結算'!B5</f>
        <v>0</v>
      </c>
      <c r="E10" s="28">
        <f>'[1]02結算'!B6</f>
        <v>0</v>
      </c>
      <c r="F10" s="28">
        <f>'[1]02結算'!B7</f>
        <v>0</v>
      </c>
      <c r="G10" s="28">
        <f>'[1]02結算'!B8</f>
        <v>0</v>
      </c>
      <c r="H10" s="28">
        <f>'[1]02結算'!B9</f>
        <v>0</v>
      </c>
      <c r="I10" s="28">
        <f>'[1]02結算'!B10</f>
        <v>0</v>
      </c>
      <c r="J10" s="35">
        <f t="shared" si="1"/>
        <v>268735</v>
      </c>
      <c r="K10" s="38">
        <f>'[1]02結算'!E4</f>
        <v>0</v>
      </c>
      <c r="L10" s="28">
        <f>'[1]02結算'!E5</f>
        <v>0</v>
      </c>
      <c r="M10" s="28">
        <f>'[1]02結算'!E6</f>
        <v>0</v>
      </c>
      <c r="N10" s="28">
        <f>'[1]02結算'!E7</f>
        <v>0</v>
      </c>
      <c r="O10" s="28">
        <f>'[1]02結算'!E8</f>
        <v>0</v>
      </c>
      <c r="P10" s="28">
        <f>'[1]02結算'!E9</f>
        <v>0</v>
      </c>
      <c r="Q10" s="28">
        <f>'[1]02結算'!E10</f>
        <v>0</v>
      </c>
      <c r="R10" s="28">
        <f>'[1]02結算'!E11</f>
        <v>0</v>
      </c>
      <c r="S10" s="22">
        <f>'[1]02結算'!E14</f>
        <v>268735</v>
      </c>
      <c r="T10" s="36">
        <f t="shared" si="0"/>
        <v>268735</v>
      </c>
    </row>
    <row r="11" spans="1:20" s="14" customFormat="1" ht="30" customHeight="1">
      <c r="A11" s="33" t="s">
        <v>60</v>
      </c>
      <c r="B11" s="20">
        <v>670</v>
      </c>
      <c r="C11" s="36">
        <f t="shared" si="2"/>
        <v>268735</v>
      </c>
      <c r="D11" s="28">
        <f>'[1]03結算'!B5</f>
        <v>0</v>
      </c>
      <c r="E11" s="28">
        <f>'[1]03結算'!B6</f>
        <v>0</v>
      </c>
      <c r="F11" s="28">
        <f>'[1]03結算'!B7</f>
        <v>0</v>
      </c>
      <c r="G11" s="28">
        <f>'[1]03結算'!B8</f>
        <v>0</v>
      </c>
      <c r="H11" s="28">
        <f>'[1]03結算'!B9</f>
        <v>0</v>
      </c>
      <c r="I11" s="28">
        <f>'[1]03結算'!B10</f>
        <v>0</v>
      </c>
      <c r="J11" s="35">
        <f t="shared" si="1"/>
        <v>268735</v>
      </c>
      <c r="K11" s="38">
        <f>'[1]03結算'!E4</f>
        <v>0</v>
      </c>
      <c r="L11" s="28">
        <f>'[1]03結算'!E5</f>
        <v>0</v>
      </c>
      <c r="M11" s="28">
        <f>'[1]03結算'!E6</f>
        <v>0</v>
      </c>
      <c r="N11" s="28">
        <f>'[1]03結算'!E7</f>
        <v>0</v>
      </c>
      <c r="O11" s="28">
        <f>'[1]03結算'!E8</f>
        <v>0</v>
      </c>
      <c r="P11" s="28">
        <f>'[1]03結算'!E9</f>
        <v>0</v>
      </c>
      <c r="Q11" s="28">
        <f>'[1]03結算'!E10</f>
        <v>0</v>
      </c>
      <c r="R11" s="28">
        <f>'[1]03結算'!E11</f>
        <v>0</v>
      </c>
      <c r="S11" s="22">
        <f>'[1]03結算'!E14</f>
        <v>268735</v>
      </c>
      <c r="T11" s="36">
        <f t="shared" si="0"/>
        <v>268735</v>
      </c>
    </row>
    <row r="12" spans="1:20" s="14" customFormat="1" ht="30" customHeight="1">
      <c r="A12" s="33" t="s">
        <v>61</v>
      </c>
      <c r="B12" s="20">
        <v>670</v>
      </c>
      <c r="C12" s="36">
        <f t="shared" si="2"/>
        <v>268735</v>
      </c>
      <c r="D12" s="28">
        <f>'[1]04結算'!B5</f>
        <v>0</v>
      </c>
      <c r="E12" s="28">
        <f>'[1]04結算'!B6</f>
        <v>0</v>
      </c>
      <c r="F12" s="28">
        <f>'[1]04結算'!B7</f>
        <v>0</v>
      </c>
      <c r="G12" s="28">
        <f>'[1]04結算'!B8</f>
        <v>0</v>
      </c>
      <c r="H12" s="28">
        <f>'[1]04結算'!B9</f>
        <v>0</v>
      </c>
      <c r="I12" s="28">
        <f>'[1]04結算'!B10</f>
        <v>0</v>
      </c>
      <c r="J12" s="35">
        <f t="shared" si="1"/>
        <v>268735</v>
      </c>
      <c r="K12" s="27">
        <f>'[1]04結算'!E4</f>
        <v>0</v>
      </c>
      <c r="L12" s="37">
        <f>'[1]04結算'!E5</f>
        <v>0</v>
      </c>
      <c r="M12" s="37">
        <f>'[1]04結算'!E6</f>
        <v>0</v>
      </c>
      <c r="N12" s="37">
        <f>'[1]04結算'!E7</f>
        <v>0</v>
      </c>
      <c r="O12" s="37">
        <f>'[1]04結算'!E8</f>
        <v>0</v>
      </c>
      <c r="P12" s="37">
        <f>'[1]04結算'!E9</f>
        <v>0</v>
      </c>
      <c r="Q12" s="37">
        <f>'[1]04結算'!E10</f>
        <v>0</v>
      </c>
      <c r="R12" s="37">
        <f>'[1]04結算'!E11</f>
        <v>0</v>
      </c>
      <c r="S12" s="39">
        <f>'[1]04結算'!E14</f>
        <v>268735</v>
      </c>
      <c r="T12" s="36">
        <f>SUM(K12:S12)</f>
        <v>268735</v>
      </c>
    </row>
    <row r="13" spans="1:20" s="14" customFormat="1" ht="30" customHeight="1">
      <c r="A13" s="22" t="s">
        <v>62</v>
      </c>
      <c r="B13" s="20">
        <v>670</v>
      </c>
      <c r="C13" s="36">
        <f t="shared" si="2"/>
        <v>268735</v>
      </c>
      <c r="D13" s="28">
        <f>'[1]05結算'!B5</f>
        <v>0</v>
      </c>
      <c r="E13" s="28">
        <f>'[1]05結算'!B6</f>
        <v>0</v>
      </c>
      <c r="F13" s="28">
        <f>'[1]05結算'!B7</f>
        <v>0</v>
      </c>
      <c r="G13" s="28">
        <f>'[1]05結算'!B8</f>
        <v>0</v>
      </c>
      <c r="H13" s="28">
        <f>'[1]05結算'!B9</f>
        <v>0</v>
      </c>
      <c r="I13" s="28">
        <f>'[1]05結算'!B10</f>
        <v>0</v>
      </c>
      <c r="J13" s="35">
        <f t="shared" si="1"/>
        <v>268735</v>
      </c>
      <c r="K13" s="38">
        <f>'[1]05結算'!E4</f>
        <v>0</v>
      </c>
      <c r="L13" s="28">
        <f>'[1]05結算'!E5</f>
        <v>0</v>
      </c>
      <c r="M13" s="28">
        <f>'[1]05結算'!E6</f>
        <v>0</v>
      </c>
      <c r="N13" s="28">
        <f>'[1]05結算'!E7</f>
        <v>0</v>
      </c>
      <c r="O13" s="28">
        <f>'[1]05結算'!E8</f>
        <v>0</v>
      </c>
      <c r="P13" s="28">
        <f>'[1]05結算'!E9</f>
        <v>0</v>
      </c>
      <c r="Q13" s="28">
        <f>'[1]05結算'!E10</f>
        <v>0</v>
      </c>
      <c r="R13" s="28">
        <f>'[1]05結算'!E11</f>
        <v>0</v>
      </c>
      <c r="S13" s="39">
        <f>'[1]05結算'!E14</f>
        <v>268735</v>
      </c>
      <c r="T13" s="36">
        <f>SUM(K13:S13)</f>
        <v>268735</v>
      </c>
    </row>
    <row r="14" spans="1:20" s="14" customFormat="1" ht="30" customHeight="1">
      <c r="A14" s="33" t="s">
        <v>63</v>
      </c>
      <c r="B14" s="20">
        <v>670</v>
      </c>
      <c r="C14" s="36">
        <f t="shared" si="2"/>
        <v>268735</v>
      </c>
      <c r="D14" s="28">
        <f>'[1]06結算'!B5</f>
        <v>0</v>
      </c>
      <c r="E14" s="28">
        <f>'[1]06結算'!B6</f>
        <v>0</v>
      </c>
      <c r="F14" s="28">
        <f>'[1]06結算'!B7</f>
        <v>0</v>
      </c>
      <c r="G14" s="28">
        <f>'[1]06結算'!B8</f>
        <v>0</v>
      </c>
      <c r="H14" s="28">
        <f>'[1]06結算'!B9</f>
        <v>0</v>
      </c>
      <c r="I14" s="28">
        <f>'[1]06結算'!B10</f>
        <v>0</v>
      </c>
      <c r="J14" s="35">
        <f t="shared" si="1"/>
        <v>268735</v>
      </c>
      <c r="K14" s="38">
        <f>'[1]06結算'!E4</f>
        <v>0</v>
      </c>
      <c r="L14" s="28">
        <f>'[1]06結算'!E5</f>
        <v>0</v>
      </c>
      <c r="M14" s="28">
        <f>'[1]06結算'!E6</f>
        <v>0</v>
      </c>
      <c r="N14" s="28">
        <f>'[1]06結算'!E7</f>
        <v>0</v>
      </c>
      <c r="O14" s="28">
        <f>'[1]06結算'!E8</f>
        <v>0</v>
      </c>
      <c r="P14" s="28">
        <f>'[1]06結算'!E9</f>
        <v>0</v>
      </c>
      <c r="Q14" s="28">
        <f>'[1]06結算'!E10</f>
        <v>0</v>
      </c>
      <c r="R14" s="28">
        <f>'[1]06結算'!E11</f>
        <v>0</v>
      </c>
      <c r="S14" s="39">
        <f>'[1]06結算'!E14</f>
        <v>268735</v>
      </c>
      <c r="T14" s="36">
        <f>SUM(K14:S14)</f>
        <v>268735</v>
      </c>
    </row>
    <row r="15" spans="1:20" s="14" customFormat="1" ht="30" customHeight="1">
      <c r="A15" s="33" t="s">
        <v>64</v>
      </c>
      <c r="B15" s="20">
        <v>0</v>
      </c>
      <c r="C15" s="36">
        <f t="shared" si="2"/>
        <v>268735</v>
      </c>
      <c r="D15" s="28">
        <f>'[1]07結算'!B5</f>
        <v>0</v>
      </c>
      <c r="E15" s="28">
        <f>'[1]07結算'!B6</f>
        <v>0</v>
      </c>
      <c r="F15" s="28">
        <f>'[1]07結算'!B7</f>
        <v>0</v>
      </c>
      <c r="G15" s="28">
        <f>'[1]07結算'!B8</f>
        <v>0</v>
      </c>
      <c r="H15" s="28">
        <f>'[1]07結算'!B9</f>
        <v>0</v>
      </c>
      <c r="I15" s="28">
        <f>'[1]07結算'!B10</f>
        <v>0</v>
      </c>
      <c r="J15" s="35">
        <f t="shared" si="1"/>
        <v>268735</v>
      </c>
      <c r="K15" s="38">
        <f>'[1]07結算'!E4</f>
        <v>0</v>
      </c>
      <c r="L15" s="28">
        <f>'[1]07結算'!E5</f>
        <v>0</v>
      </c>
      <c r="M15" s="28">
        <f>'[1]07結算'!E6</f>
        <v>0</v>
      </c>
      <c r="N15" s="28">
        <f>'[1]07結算'!E7</f>
        <v>0</v>
      </c>
      <c r="O15" s="28">
        <f>'[1]07結算'!E8</f>
        <v>0</v>
      </c>
      <c r="P15" s="28">
        <f>'[1]07結算'!E9</f>
        <v>0</v>
      </c>
      <c r="Q15" s="28">
        <f>'[1]07結算'!E10</f>
        <v>0</v>
      </c>
      <c r="R15" s="28">
        <f>'[1]07結算'!E11</f>
        <v>0</v>
      </c>
      <c r="S15" s="39">
        <f>'[1]07結算'!E14</f>
        <v>268735</v>
      </c>
      <c r="T15" s="36">
        <f>SUM(K15:S15)</f>
        <v>268735</v>
      </c>
    </row>
    <row r="16" spans="1:20" s="14" customFormat="1" ht="39" customHeight="1">
      <c r="A16" s="57" t="s">
        <v>65</v>
      </c>
      <c r="B16" s="20" t="s">
        <v>66</v>
      </c>
      <c r="C16" s="36">
        <f>C4</f>
        <v>157579</v>
      </c>
      <c r="D16" s="40">
        <f aca="true" t="shared" si="3" ref="D16:I16">SUM(D4:D15)</f>
        <v>485606</v>
      </c>
      <c r="E16" s="40">
        <f t="shared" si="3"/>
        <v>0</v>
      </c>
      <c r="F16" s="40">
        <f t="shared" si="3"/>
        <v>67142</v>
      </c>
      <c r="G16" s="40">
        <f t="shared" si="3"/>
        <v>69530</v>
      </c>
      <c r="H16" s="40">
        <f t="shared" si="3"/>
        <v>72000</v>
      </c>
      <c r="I16" s="40">
        <f t="shared" si="3"/>
        <v>833</v>
      </c>
      <c r="J16" s="41">
        <f t="shared" si="1"/>
        <v>852690</v>
      </c>
      <c r="K16" s="42">
        <f>SUM(K4:K15)</f>
        <v>39428</v>
      </c>
      <c r="L16" s="40">
        <f aca="true" t="shared" si="4" ref="L16:R16">SUM(L4:L15)</f>
        <v>323178</v>
      </c>
      <c r="M16" s="40">
        <f t="shared" si="4"/>
        <v>6160</v>
      </c>
      <c r="N16" s="40">
        <f t="shared" si="4"/>
        <v>16594</v>
      </c>
      <c r="O16" s="40">
        <f t="shared" si="4"/>
        <v>119361</v>
      </c>
      <c r="P16" s="40">
        <f t="shared" si="4"/>
        <v>41249</v>
      </c>
      <c r="Q16" s="40">
        <f t="shared" si="4"/>
        <v>18720</v>
      </c>
      <c r="R16" s="40">
        <f t="shared" si="4"/>
        <v>19265</v>
      </c>
      <c r="S16" s="36">
        <f>S15</f>
        <v>268735</v>
      </c>
      <c r="T16" s="36">
        <f>SUM(K16:S16)</f>
        <v>852690</v>
      </c>
    </row>
    <row r="17" spans="1:20" s="14" customFormat="1" ht="41.25" customHeight="1">
      <c r="A17" s="52"/>
      <c r="B17" s="19" t="s">
        <v>67</v>
      </c>
      <c r="C17" s="43">
        <f>C16/J16</f>
        <v>0.18480221416927606</v>
      </c>
      <c r="D17" s="43">
        <f>D16/J16</f>
        <v>0.5694988800150114</v>
      </c>
      <c r="E17" s="43">
        <f>E16/J16</f>
        <v>0</v>
      </c>
      <c r="F17" s="43">
        <f>F16/J16</f>
        <v>0.07874139487973354</v>
      </c>
      <c r="G17" s="43">
        <f>G16/J16</f>
        <v>0.08154194373101596</v>
      </c>
      <c r="H17" s="43">
        <f>H16/J16</f>
        <v>0.08443865883263554</v>
      </c>
      <c r="I17" s="43">
        <f>I16/J16</f>
        <v>0.000976908372327575</v>
      </c>
      <c r="J17" s="43">
        <f>(C16+D16+E16+F16+G16+H16+I16)/J16</f>
        <v>1</v>
      </c>
      <c r="K17" s="44">
        <f>K16/(T16-S16-O16)</f>
        <v>0.08486549546485748</v>
      </c>
      <c r="L17" s="43">
        <f>L16/(T16-S16-O16)</f>
        <v>0.695613804741344</v>
      </c>
      <c r="M17" s="43">
        <f>M16/(T16-S16-O16)</f>
        <v>0.013258888405790863</v>
      </c>
      <c r="N17" s="43">
        <f>N16/(T16-S16-O16)</f>
        <v>0.03571720685157363</v>
      </c>
      <c r="O17" s="43"/>
      <c r="P17" s="43">
        <f>P16/(T16-S16-O16)</f>
        <v>0.08878504672897196</v>
      </c>
      <c r="Q17" s="43">
        <f>Q16/(T16-S16-O16)</f>
        <v>0.040293245285130674</v>
      </c>
      <c r="R17" s="43">
        <f>R16/(T16-S16-O16)</f>
        <v>0.04146631252233133</v>
      </c>
      <c r="S17" s="45" t="s">
        <v>68</v>
      </c>
      <c r="T17" s="46">
        <f>(K16+L16+M16+N16+P16+Q16+R16)/(T16-S16-O16)</f>
        <v>1</v>
      </c>
    </row>
    <row r="18" spans="1:20" ht="82.5" customHeight="1">
      <c r="A18" s="47" t="s">
        <v>69</v>
      </c>
      <c r="B18" s="58" t="s">
        <v>70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20" ht="33.75" customHeight="1">
      <c r="A19" s="60" t="s">
        <v>71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</row>
    <row r="20" spans="1:20" ht="132.75" customHeight="1">
      <c r="A20" s="61" t="s">
        <v>72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</row>
  </sheetData>
  <sheetProtection sheet="1" objects="1" scenarios="1" selectLockedCells="1"/>
  <mergeCells count="10">
    <mergeCell ref="A16:A17"/>
    <mergeCell ref="B18:T18"/>
    <mergeCell ref="A19:T19"/>
    <mergeCell ref="A20:T20"/>
    <mergeCell ref="A1:H1"/>
    <mergeCell ref="I1:T1"/>
    <mergeCell ref="A2:A3"/>
    <mergeCell ref="B2:B3"/>
    <mergeCell ref="C2:J2"/>
    <mergeCell ref="K2:T2"/>
  </mergeCells>
  <printOptions/>
  <pageMargins left="0.9448818897637796" right="0.1968503937007874" top="0.5905511811023623" bottom="0.3937007874015748" header="0.5118110236220472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="50" zoomScaleNormal="50" zoomScalePageLayoutView="0" workbookViewId="0" topLeftCell="A1">
      <pane ySplit="3" topLeftCell="A4" activePane="bottomLeft" state="frozen"/>
      <selection pane="topLeft" activeCell="A1" sqref="A1"/>
      <selection pane="bottomLeft" activeCell="K9" sqref="K9"/>
    </sheetView>
  </sheetViews>
  <sheetFormatPr defaultColWidth="9.00390625" defaultRowHeight="16.5"/>
  <cols>
    <col min="1" max="1" width="13.875" style="1" customWidth="1"/>
    <col min="2" max="2" width="12.625" style="12" customWidth="1"/>
    <col min="3" max="3" width="43.50390625" style="1" customWidth="1"/>
    <col min="4" max="4" width="14.125" style="1" customWidth="1"/>
    <col min="5" max="5" width="12.625" style="12" customWidth="1"/>
    <col min="6" max="6" width="12.50390625" style="1" customWidth="1"/>
    <col min="7" max="7" width="12.25390625" style="12" customWidth="1"/>
    <col min="8" max="8" width="11.75390625" style="1" customWidth="1"/>
    <col min="9" max="16384" width="8.875" style="1" customWidth="1"/>
  </cols>
  <sheetData>
    <row r="1" spans="1:8" ht="24">
      <c r="A1" s="67" t="str">
        <f>'[1]08結算'!A1:C1</f>
        <v>   嘉義縣大林鎮三和國民小學</v>
      </c>
      <c r="B1" s="67"/>
      <c r="C1" s="67"/>
      <c r="D1" s="68" t="s">
        <v>0</v>
      </c>
      <c r="E1" s="68"/>
      <c r="F1" s="68"/>
      <c r="G1" s="68"/>
      <c r="H1" s="68"/>
    </row>
    <row r="2" spans="1:8" ht="25.5" customHeight="1">
      <c r="A2" s="69" t="s">
        <v>1</v>
      </c>
      <c r="B2" s="69"/>
      <c r="C2" s="69"/>
      <c r="D2" s="69" t="s">
        <v>2</v>
      </c>
      <c r="E2" s="69"/>
      <c r="F2" s="69"/>
      <c r="G2" s="69" t="s">
        <v>3</v>
      </c>
      <c r="H2" s="69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v>157579</v>
      </c>
      <c r="C4" s="70" t="s">
        <v>93</v>
      </c>
      <c r="D4" s="2" t="s">
        <v>11</v>
      </c>
      <c r="E4" s="4">
        <f>'[1]09分類帳'!G50</f>
        <v>12224</v>
      </c>
      <c r="F4" s="5">
        <f>E4/(E13-E8)</f>
        <v>0.081453692536299</v>
      </c>
      <c r="G4" s="4">
        <f>'[1]09分類帳'!G51</f>
        <v>12224</v>
      </c>
      <c r="H4" s="5">
        <f>G4/(G13-G8)</f>
        <v>0.081453692536299</v>
      </c>
    </row>
    <row r="5" spans="1:8" ht="25.5" customHeight="1">
      <c r="A5" s="2" t="s">
        <v>12</v>
      </c>
      <c r="B5" s="4">
        <f>'[1]09分類帳'!F54</f>
        <v>167384</v>
      </c>
      <c r="C5" s="71"/>
      <c r="D5" s="2" t="s">
        <v>13</v>
      </c>
      <c r="E5" s="4">
        <f>'[1]09分類帳'!H50</f>
        <v>110948</v>
      </c>
      <c r="F5" s="5">
        <f>E5/(E13-E8)</f>
        <v>0.7392935438086797</v>
      </c>
      <c r="G5" s="4">
        <f>'[1]09分類帳'!H51</f>
        <v>110948</v>
      </c>
      <c r="H5" s="5">
        <f>G5/(G13-G8)</f>
        <v>0.7392935438086797</v>
      </c>
    </row>
    <row r="6" spans="1:8" ht="29.25" customHeight="1">
      <c r="A6" s="6" t="s">
        <v>14</v>
      </c>
      <c r="B6" s="4">
        <f>'[1]09分類帳'!G54</f>
        <v>0</v>
      </c>
      <c r="C6" s="71"/>
      <c r="D6" s="2" t="s">
        <v>15</v>
      </c>
      <c r="E6" s="4">
        <f>'[1]09分類帳'!I50</f>
        <v>3720</v>
      </c>
      <c r="F6" s="5">
        <f>E6/(E13-E8)</f>
        <v>0.024787936537551725</v>
      </c>
      <c r="G6" s="4">
        <f>'[1]09分類帳'!I51</f>
        <v>3720</v>
      </c>
      <c r="H6" s="5">
        <f>G6/(G13-G8)</f>
        <v>0.024787936537551725</v>
      </c>
    </row>
    <row r="7" spans="1:8" ht="33" customHeight="1">
      <c r="A7" s="6" t="s">
        <v>16</v>
      </c>
      <c r="B7" s="4">
        <f>'[1]09分類帳'!H54</f>
        <v>0</v>
      </c>
      <c r="C7" s="71"/>
      <c r="D7" s="2" t="s">
        <v>17</v>
      </c>
      <c r="E7" s="4">
        <f>'[1]09分類帳'!J50</f>
        <v>3164</v>
      </c>
      <c r="F7" s="5">
        <f>E7/(E13-E8)</f>
        <v>0.0210830729045198</v>
      </c>
      <c r="G7" s="4">
        <f>'[1]09分類帳'!J51</f>
        <v>3164</v>
      </c>
      <c r="H7" s="5">
        <f>G7/(G13-G8)</f>
        <v>0.0210830729045198</v>
      </c>
    </row>
    <row r="8" spans="1:8" ht="30" customHeight="1">
      <c r="A8" s="6" t="s">
        <v>18</v>
      </c>
      <c r="B8" s="4">
        <f>'[1]09分類帳'!I54</f>
        <v>0</v>
      </c>
      <c r="C8" s="71"/>
      <c r="D8" s="2" t="s">
        <v>19</v>
      </c>
      <c r="E8" s="4">
        <f>'[1]09分類帳'!K50</f>
        <v>40516</v>
      </c>
      <c r="F8" s="5"/>
      <c r="G8" s="4">
        <f>'[1]09分類帳'!K51</f>
        <v>40516</v>
      </c>
      <c r="H8" s="5"/>
    </row>
    <row r="9" spans="1:8" ht="35.25" customHeight="1">
      <c r="A9" s="7" t="s">
        <v>20</v>
      </c>
      <c r="B9" s="4">
        <f>'[1]09分類帳'!J54</f>
        <v>0</v>
      </c>
      <c r="C9" s="71"/>
      <c r="D9" s="2" t="s">
        <v>21</v>
      </c>
      <c r="E9" s="4">
        <f>'[1]09分類帳'!L50</f>
        <v>0</v>
      </c>
      <c r="F9" s="5">
        <f>E9/(E13-E8)</f>
        <v>0</v>
      </c>
      <c r="G9" s="4">
        <f>'[1]09分類帳'!L51</f>
        <v>0</v>
      </c>
      <c r="H9" s="5">
        <f>G9/(G13-G8)</f>
        <v>0</v>
      </c>
    </row>
    <row r="10" spans="1:8" ht="33" customHeight="1">
      <c r="A10" s="8" t="s">
        <v>22</v>
      </c>
      <c r="B10" s="3">
        <f>'[1]09分類帳'!K54</f>
        <v>833</v>
      </c>
      <c r="C10" s="71"/>
      <c r="D10" s="2" t="s">
        <v>23</v>
      </c>
      <c r="E10" s="4">
        <f>'[1]09分類帳'!M50</f>
        <v>12760</v>
      </c>
      <c r="F10" s="5">
        <f>E10/(E13-E8)</f>
        <v>0.08502528769332258</v>
      </c>
      <c r="G10" s="4">
        <f>'[1]09分類帳'!M51</f>
        <v>12760</v>
      </c>
      <c r="H10" s="5">
        <f>G10/(G13-G8)</f>
        <v>0.08502528769332258</v>
      </c>
    </row>
    <row r="11" spans="1:8" ht="31.5" customHeight="1">
      <c r="A11" s="8"/>
      <c r="B11" s="4"/>
      <c r="C11" s="71"/>
      <c r="D11" s="2" t="s">
        <v>24</v>
      </c>
      <c r="E11" s="4">
        <f>'[1]09分類帳'!N50</f>
        <v>7257</v>
      </c>
      <c r="F11" s="5">
        <f>E11/(E13-E8)</f>
        <v>0.04835646651962711</v>
      </c>
      <c r="G11" s="4">
        <f>'[1]09分類帳'!N51</f>
        <v>7257</v>
      </c>
      <c r="H11" s="5">
        <f>G11/(G13-G8)</f>
        <v>0.04835646651962711</v>
      </c>
    </row>
    <row r="12" spans="1:8" ht="25.5" customHeight="1">
      <c r="A12" s="9"/>
      <c r="B12" s="4"/>
      <c r="C12" s="63" t="s">
        <v>92</v>
      </c>
      <c r="D12" s="7"/>
      <c r="E12" s="4"/>
      <c r="F12" s="5"/>
      <c r="G12" s="4"/>
      <c r="H12" s="5"/>
    </row>
    <row r="13" spans="1:8" ht="30" customHeight="1">
      <c r="A13" s="2"/>
      <c r="B13" s="4"/>
      <c r="C13" s="63"/>
      <c r="D13" s="2" t="s">
        <v>25</v>
      </c>
      <c r="E13" s="4">
        <f>SUM(E4:E12)</f>
        <v>190589</v>
      </c>
      <c r="F13" s="5">
        <f>(E13-E8)/(E13-E8)</f>
        <v>1</v>
      </c>
      <c r="G13" s="4">
        <f>SUM(G4:G12)</f>
        <v>190589</v>
      </c>
      <c r="H13" s="10">
        <f>(G13-G8)/(G13-G8)</f>
        <v>1</v>
      </c>
    </row>
    <row r="14" spans="1:8" ht="35.25" customHeight="1">
      <c r="A14" s="2" t="s">
        <v>26</v>
      </c>
      <c r="B14" s="4">
        <f>SUM(B5:B13)</f>
        <v>168217</v>
      </c>
      <c r="C14" s="63"/>
      <c r="D14" s="2" t="s">
        <v>27</v>
      </c>
      <c r="E14" s="4">
        <f>'[1]09分類帳'!P51</f>
        <v>135207</v>
      </c>
      <c r="F14" s="5"/>
      <c r="G14" s="4">
        <f>E14</f>
        <v>135207</v>
      </c>
      <c r="H14" s="11"/>
    </row>
    <row r="15" spans="1:8" ht="33" customHeight="1">
      <c r="A15" s="2" t="s">
        <v>28</v>
      </c>
      <c r="B15" s="4">
        <f>B14+B4</f>
        <v>325796</v>
      </c>
      <c r="C15" s="64"/>
      <c r="D15" s="2" t="s">
        <v>28</v>
      </c>
      <c r="E15" s="4">
        <f>E13+E14</f>
        <v>325796</v>
      </c>
      <c r="F15" s="10">
        <f>SUM(F4:F11)</f>
        <v>1</v>
      </c>
      <c r="G15" s="4">
        <f>G13+G14</f>
        <v>325796</v>
      </c>
      <c r="H15" s="10">
        <f>SUM(H4:H11)</f>
        <v>1</v>
      </c>
    </row>
    <row r="16" spans="1:8" ht="66.75" customHeight="1">
      <c r="A16" s="2" t="s">
        <v>29</v>
      </c>
      <c r="B16" s="65" t="s">
        <v>30</v>
      </c>
      <c r="C16" s="65"/>
      <c r="D16" s="65"/>
      <c r="E16" s="65"/>
      <c r="F16" s="65"/>
      <c r="G16" s="65"/>
      <c r="H16" s="65"/>
    </row>
    <row r="17" spans="1:8" ht="27" customHeight="1">
      <c r="A17" s="66" t="s">
        <v>31</v>
      </c>
      <c r="B17" s="66"/>
      <c r="C17" s="66"/>
      <c r="D17" s="66"/>
      <c r="E17" s="66"/>
      <c r="F17" s="66"/>
      <c r="G17" s="66"/>
      <c r="H17" s="66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="50" zoomScaleNormal="50" zoomScalePageLayoutView="0" workbookViewId="0" topLeftCell="A1">
      <pane ySplit="3" topLeftCell="A4" activePane="bottomLeft" state="frozen"/>
      <selection pane="topLeft" activeCell="A1" sqref="A1"/>
      <selection pane="bottomLeft" activeCell="M8" sqref="M8"/>
    </sheetView>
  </sheetViews>
  <sheetFormatPr defaultColWidth="9.00390625" defaultRowHeight="16.5"/>
  <cols>
    <col min="1" max="1" width="13.875" style="1" customWidth="1"/>
    <col min="2" max="2" width="12.625" style="12" customWidth="1"/>
    <col min="3" max="3" width="43.50390625" style="1" customWidth="1"/>
    <col min="4" max="4" width="14.25390625" style="1" customWidth="1"/>
    <col min="5" max="5" width="12.50390625" style="12" customWidth="1"/>
    <col min="6" max="6" width="12.50390625" style="1" customWidth="1"/>
    <col min="7" max="7" width="12.50390625" style="12" customWidth="1"/>
    <col min="8" max="8" width="11.625" style="1" customWidth="1"/>
    <col min="9" max="16384" width="8.875" style="1" customWidth="1"/>
  </cols>
  <sheetData>
    <row r="1" spans="1:8" ht="29.25" customHeight="1">
      <c r="A1" s="67" t="str">
        <f>'[1]09結算'!A1:C1</f>
        <v>   嘉義縣大林鎮三和國民小學</v>
      </c>
      <c r="B1" s="67"/>
      <c r="C1" s="67"/>
      <c r="D1" s="68" t="s">
        <v>73</v>
      </c>
      <c r="E1" s="68"/>
      <c r="F1" s="68"/>
      <c r="G1" s="68"/>
      <c r="H1" s="68"/>
    </row>
    <row r="2" spans="1:8" ht="25.5" customHeight="1">
      <c r="A2" s="69" t="s">
        <v>74</v>
      </c>
      <c r="B2" s="69"/>
      <c r="C2" s="69"/>
      <c r="D2" s="69" t="s">
        <v>75</v>
      </c>
      <c r="E2" s="69"/>
      <c r="F2" s="69"/>
      <c r="G2" s="69" t="s">
        <v>3</v>
      </c>
      <c r="H2" s="69"/>
    </row>
    <row r="3" spans="1:8" ht="25.5" customHeight="1">
      <c r="A3" s="2" t="s">
        <v>4</v>
      </c>
      <c r="B3" s="3" t="s">
        <v>76</v>
      </c>
      <c r="C3" s="2" t="s">
        <v>77</v>
      </c>
      <c r="D3" s="2" t="s">
        <v>7</v>
      </c>
      <c r="E3" s="3" t="s">
        <v>78</v>
      </c>
      <c r="F3" s="2" t="s">
        <v>9</v>
      </c>
      <c r="G3" s="3" t="s">
        <v>78</v>
      </c>
      <c r="H3" s="2" t="s">
        <v>9</v>
      </c>
    </row>
    <row r="4" spans="1:8" ht="25.5" customHeight="1">
      <c r="A4" s="2" t="s">
        <v>79</v>
      </c>
      <c r="B4" s="4">
        <f>'[1]10分類帳'!P4</f>
        <v>135207</v>
      </c>
      <c r="C4" s="70" t="s">
        <v>91</v>
      </c>
      <c r="D4" s="2" t="s">
        <v>11</v>
      </c>
      <c r="E4" s="4">
        <f>'[1]10分類帳'!G48</f>
        <v>13570</v>
      </c>
      <c r="F4" s="5">
        <f>E4/(E13-E8)</f>
        <v>0.19894735298860855</v>
      </c>
      <c r="G4" s="4">
        <f>'[1]10分類帳'!G49</f>
        <v>25794</v>
      </c>
      <c r="H4" s="5">
        <f>G4/(G13-G8)</f>
        <v>0.11816824108263622</v>
      </c>
    </row>
    <row r="5" spans="1:8" ht="25.5" customHeight="1">
      <c r="A5" s="2" t="s">
        <v>12</v>
      </c>
      <c r="B5" s="4">
        <f>'[1]10分類帳'!F52</f>
        <v>160493</v>
      </c>
      <c r="C5" s="71"/>
      <c r="D5" s="2" t="s">
        <v>80</v>
      </c>
      <c r="E5" s="4">
        <f>'[1]10分類帳'!H48</f>
        <v>0</v>
      </c>
      <c r="F5" s="5">
        <f>E5/(E13-E8)</f>
        <v>0</v>
      </c>
      <c r="G5" s="4">
        <f>'[1]10分類帳'!H49</f>
        <v>110948</v>
      </c>
      <c r="H5" s="5">
        <f>G5/(G13-G8)</f>
        <v>0.5082782822220797</v>
      </c>
    </row>
    <row r="6" spans="1:8" ht="33" customHeight="1">
      <c r="A6" s="6" t="s">
        <v>81</v>
      </c>
      <c r="B6" s="4">
        <v>0</v>
      </c>
      <c r="C6" s="71"/>
      <c r="D6" s="2" t="s">
        <v>82</v>
      </c>
      <c r="E6" s="4">
        <f>'[1]10分類帳'!I48</f>
        <v>0</v>
      </c>
      <c r="F6" s="5">
        <f>E6/(E13-E8)</f>
        <v>0</v>
      </c>
      <c r="G6" s="4">
        <f>'[1]10分類帳'!I49</f>
        <v>3720</v>
      </c>
      <c r="H6" s="5">
        <f>G6/(G13-G8)</f>
        <v>0.01704217480140369</v>
      </c>
    </row>
    <row r="7" spans="1:8" ht="33" customHeight="1">
      <c r="A7" s="6" t="s">
        <v>83</v>
      </c>
      <c r="B7" s="4">
        <v>0</v>
      </c>
      <c r="C7" s="71"/>
      <c r="D7" s="2" t="s">
        <v>47</v>
      </c>
      <c r="E7" s="4">
        <f>'[1]10分類帳'!J48</f>
        <v>5400</v>
      </c>
      <c r="F7" s="5">
        <f>E7/(E13-E8)</f>
        <v>0.07916843818264452</v>
      </c>
      <c r="G7" s="4">
        <f>'[1]10分類帳'!J49</f>
        <v>8564</v>
      </c>
      <c r="H7" s="5">
        <f>G7/(G13-G8)</f>
        <v>0.039233651881511074</v>
      </c>
    </row>
    <row r="8" spans="1:8" ht="33" customHeight="1">
      <c r="A8" s="6" t="s">
        <v>18</v>
      </c>
      <c r="B8" s="4">
        <v>0</v>
      </c>
      <c r="C8" s="71"/>
      <c r="D8" s="2" t="s">
        <v>19</v>
      </c>
      <c r="E8" s="4">
        <f>'[1]10分類帳'!K48</f>
        <v>41550</v>
      </c>
      <c r="F8" s="5"/>
      <c r="G8" s="4">
        <f>'[1]10分類帳'!K49</f>
        <v>82066</v>
      </c>
      <c r="H8" s="5"/>
    </row>
    <row r="9" spans="1:8" ht="33" customHeight="1">
      <c r="A9" s="7" t="s">
        <v>20</v>
      </c>
      <c r="B9" s="4">
        <v>0</v>
      </c>
      <c r="C9" s="71"/>
      <c r="D9" s="2" t="s">
        <v>84</v>
      </c>
      <c r="E9" s="4">
        <f>'[1]10分類帳'!L48</f>
        <v>41249</v>
      </c>
      <c r="F9" s="5">
        <f>E9/(E13-E8)</f>
        <v>0.6047442419622044</v>
      </c>
      <c r="G9" s="4">
        <f>'[1]10分類帳'!L49</f>
        <v>41249</v>
      </c>
      <c r="H9" s="5">
        <f>G9/(G13-G8)</f>
        <v>0.18897114741481202</v>
      </c>
    </row>
    <row r="10" spans="1:8" ht="26.25" customHeight="1">
      <c r="A10" s="2" t="s">
        <v>85</v>
      </c>
      <c r="B10" s="4">
        <v>0</v>
      </c>
      <c r="C10" s="71"/>
      <c r="D10" s="2" t="s">
        <v>23</v>
      </c>
      <c r="E10" s="4">
        <f>'[1]10分類帳'!M48</f>
        <v>2100</v>
      </c>
      <c r="F10" s="5">
        <f>E10/(E13-E8)</f>
        <v>0.030787725959917314</v>
      </c>
      <c r="G10" s="4">
        <f>'[1]10分類帳'!M49</f>
        <v>14860</v>
      </c>
      <c r="H10" s="5">
        <f>G10/(G13-G8)</f>
        <v>0.06807707460990828</v>
      </c>
    </row>
    <row r="11" spans="1:8" ht="26.25" customHeight="1">
      <c r="A11" s="7"/>
      <c r="B11" s="4"/>
      <c r="C11" s="71"/>
      <c r="D11" s="2" t="s">
        <v>51</v>
      </c>
      <c r="E11" s="4">
        <f>'[1]10分類帳'!N48</f>
        <v>5890</v>
      </c>
      <c r="F11" s="5">
        <f>E11/(E13-E8)</f>
        <v>0.08635224090662523</v>
      </c>
      <c r="G11" s="4">
        <f>'[1]10分類帳'!N49</f>
        <v>13147</v>
      </c>
      <c r="H11" s="5">
        <f>G11/(G13-G8)</f>
        <v>0.060229427987649006</v>
      </c>
    </row>
    <row r="12" spans="1:8" ht="26.25" customHeight="1">
      <c r="A12" s="2"/>
      <c r="B12" s="4"/>
      <c r="C12" s="63" t="s">
        <v>92</v>
      </c>
      <c r="D12" s="7"/>
      <c r="E12" s="4"/>
      <c r="F12" s="5"/>
      <c r="G12" s="4"/>
      <c r="H12" s="5"/>
    </row>
    <row r="13" spans="1:8" ht="25.5" customHeight="1">
      <c r="A13" s="2"/>
      <c r="B13" s="4"/>
      <c r="C13" s="63"/>
      <c r="D13" s="2" t="s">
        <v>86</v>
      </c>
      <c r="E13" s="4">
        <f>SUM(E4:E12)</f>
        <v>109759</v>
      </c>
      <c r="F13" s="5">
        <f>(E13-E8)/(E13-E8)</f>
        <v>1</v>
      </c>
      <c r="G13" s="4">
        <f>SUM(G4:G12)</f>
        <v>300348</v>
      </c>
      <c r="H13" s="5">
        <f>(G13-G8)/(G13-G8)</f>
        <v>1</v>
      </c>
    </row>
    <row r="14" spans="1:8" ht="38.25" customHeight="1">
      <c r="A14" s="2" t="s">
        <v>87</v>
      </c>
      <c r="B14" s="4">
        <f>SUM(B5:B12)</f>
        <v>160493</v>
      </c>
      <c r="C14" s="63"/>
      <c r="D14" s="2" t="s">
        <v>88</v>
      </c>
      <c r="E14" s="4">
        <f>'[1]10分類帳'!P49</f>
        <v>185941</v>
      </c>
      <c r="F14" s="5"/>
      <c r="G14" s="4">
        <f>E14</f>
        <v>185941</v>
      </c>
      <c r="H14" s="5"/>
    </row>
    <row r="15" spans="1:8" ht="38.25" customHeight="1">
      <c r="A15" s="2" t="s">
        <v>28</v>
      </c>
      <c r="B15" s="4">
        <f>B14+B4</f>
        <v>295700</v>
      </c>
      <c r="C15" s="64"/>
      <c r="D15" s="2" t="s">
        <v>28</v>
      </c>
      <c r="E15" s="4">
        <f>E13+E14</f>
        <v>295700</v>
      </c>
      <c r="F15" s="10">
        <f>SUM(F4:F11)</f>
        <v>1</v>
      </c>
      <c r="G15" s="4">
        <f>G13+G14</f>
        <v>486289</v>
      </c>
      <c r="H15" s="10">
        <f>SUM(H4:H11)</f>
        <v>1</v>
      </c>
    </row>
    <row r="16" spans="1:8" ht="68.25" customHeight="1">
      <c r="A16" s="2" t="s">
        <v>89</v>
      </c>
      <c r="B16" s="65" t="s">
        <v>30</v>
      </c>
      <c r="C16" s="72"/>
      <c r="D16" s="72"/>
      <c r="E16" s="72"/>
      <c r="F16" s="72"/>
      <c r="G16" s="72"/>
      <c r="H16" s="72"/>
    </row>
    <row r="17" spans="1:8" ht="27" customHeight="1">
      <c r="A17" s="66" t="s">
        <v>90</v>
      </c>
      <c r="B17" s="66"/>
      <c r="C17" s="66"/>
      <c r="D17" s="66"/>
      <c r="E17" s="66"/>
      <c r="F17" s="66"/>
      <c r="G17" s="66"/>
      <c r="H17" s="66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50" zoomScaleNormal="50" zoomScalePageLayoutView="0" workbookViewId="0" topLeftCell="A1">
      <pane ySplit="3" topLeftCell="A4" activePane="bottomLeft" state="frozen"/>
      <selection pane="topLeft" activeCell="A1" sqref="A1"/>
      <selection pane="bottomLeft" activeCell="L13" sqref="L13"/>
    </sheetView>
  </sheetViews>
  <sheetFormatPr defaultColWidth="9.00390625" defaultRowHeight="16.5"/>
  <cols>
    <col min="1" max="1" width="13.875" style="1" customWidth="1"/>
    <col min="2" max="2" width="12.625" style="12" customWidth="1"/>
    <col min="3" max="3" width="42.50390625" style="1" customWidth="1"/>
    <col min="4" max="4" width="15.375" style="1" customWidth="1"/>
    <col min="5" max="5" width="14.125" style="12" customWidth="1"/>
    <col min="6" max="6" width="13.125" style="1" customWidth="1"/>
    <col min="7" max="7" width="13.625" style="12" customWidth="1"/>
    <col min="8" max="8" width="12.00390625" style="1" customWidth="1"/>
    <col min="9" max="16384" width="8.875" style="1" customWidth="1"/>
  </cols>
  <sheetData>
    <row r="1" spans="1:8" ht="24" customHeight="1">
      <c r="A1" s="67" t="str">
        <f>'[1]10結算'!A1:C1</f>
        <v>   嘉義縣大林鎮三和國民小學</v>
      </c>
      <c r="B1" s="67"/>
      <c r="C1" s="67"/>
      <c r="D1" s="68" t="s">
        <v>94</v>
      </c>
      <c r="E1" s="68"/>
      <c r="F1" s="68"/>
      <c r="G1" s="68"/>
      <c r="H1" s="68"/>
    </row>
    <row r="2" spans="1:8" ht="25.5" customHeight="1">
      <c r="A2" s="69" t="s">
        <v>1</v>
      </c>
      <c r="B2" s="69"/>
      <c r="C2" s="69"/>
      <c r="D2" s="69" t="s">
        <v>2</v>
      </c>
      <c r="E2" s="69"/>
      <c r="F2" s="69"/>
      <c r="G2" s="69" t="s">
        <v>3</v>
      </c>
      <c r="H2" s="69"/>
    </row>
    <row r="3" spans="1:8" ht="25.5" customHeight="1">
      <c r="A3" s="2" t="s">
        <v>96</v>
      </c>
      <c r="B3" s="3" t="s">
        <v>97</v>
      </c>
      <c r="C3" s="2" t="s">
        <v>98</v>
      </c>
      <c r="D3" s="2" t="s">
        <v>99</v>
      </c>
      <c r="E3" s="3" t="s">
        <v>100</v>
      </c>
      <c r="F3" s="2" t="s">
        <v>101</v>
      </c>
      <c r="G3" s="3" t="s">
        <v>100</v>
      </c>
      <c r="H3" s="2" t="s">
        <v>101</v>
      </c>
    </row>
    <row r="4" spans="1:8" ht="25.5" customHeight="1">
      <c r="A4" s="2" t="s">
        <v>102</v>
      </c>
      <c r="B4" s="4">
        <f>'[1]11分類帳'!P4</f>
        <v>185941</v>
      </c>
      <c r="C4" s="70" t="s">
        <v>103</v>
      </c>
      <c r="D4" s="2" t="s">
        <v>104</v>
      </c>
      <c r="E4" s="4">
        <f>'[1]11分類帳'!G48</f>
        <v>13634</v>
      </c>
      <c r="F4" s="5">
        <f>E4/(E13-E8)</f>
        <v>0.05535256097957063</v>
      </c>
      <c r="G4" s="4">
        <f>'[1]11分類帳'!G49</f>
        <v>39428</v>
      </c>
      <c r="H4" s="5">
        <f>G4/(G13-G8)</f>
        <v>0.08486549546485748</v>
      </c>
    </row>
    <row r="5" spans="1:8" ht="25.5" customHeight="1">
      <c r="A5" s="2" t="s">
        <v>105</v>
      </c>
      <c r="B5" s="4">
        <f>'[1]11分類帳'!F52</f>
        <v>157729</v>
      </c>
      <c r="C5" s="71"/>
      <c r="D5" s="2" t="s">
        <v>106</v>
      </c>
      <c r="E5" s="4">
        <f>'[1]11分類帳'!H48</f>
        <v>212230</v>
      </c>
      <c r="F5" s="5">
        <f>E5/(E13-E8)</f>
        <v>0.8616307772256325</v>
      </c>
      <c r="G5" s="4">
        <f>'[1]11分類帳'!H49</f>
        <v>323178</v>
      </c>
      <c r="H5" s="5">
        <f>G5/(G13-G8)</f>
        <v>0.695613804741344</v>
      </c>
    </row>
    <row r="6" spans="1:8" ht="32.25" customHeight="1">
      <c r="A6" s="6" t="s">
        <v>107</v>
      </c>
      <c r="B6" s="4"/>
      <c r="C6" s="71"/>
      <c r="D6" s="2" t="s">
        <v>108</v>
      </c>
      <c r="E6" s="4">
        <f>'[1]11分類帳'!I48</f>
        <v>2440</v>
      </c>
      <c r="F6" s="5">
        <f>E6/(E13-E8)</f>
        <v>0.009906135308064569</v>
      </c>
      <c r="G6" s="4">
        <f>'[1]11分類帳'!I49</f>
        <v>6160</v>
      </c>
      <c r="H6" s="5">
        <f>G6/(G13-G8)</f>
        <v>0.013258888405790863</v>
      </c>
    </row>
    <row r="7" spans="1:8" ht="33" customHeight="1">
      <c r="A7" s="6" t="s">
        <v>109</v>
      </c>
      <c r="B7" s="4">
        <f>'[1]11分類帳'!H52</f>
        <v>67142</v>
      </c>
      <c r="C7" s="71"/>
      <c r="D7" s="2" t="s">
        <v>17</v>
      </c>
      <c r="E7" s="4">
        <f>'[1]11分類帳'!J48</f>
        <v>8030</v>
      </c>
      <c r="F7" s="5">
        <f>E7/(E13-E8)</f>
        <v>0.032600928903179706</v>
      </c>
      <c r="G7" s="4">
        <f>'[1]11分類帳'!J49</f>
        <v>16594</v>
      </c>
      <c r="H7" s="5">
        <f>G7/(G13-G8)</f>
        <v>0.03571720685157363</v>
      </c>
    </row>
    <row r="8" spans="1:8" ht="33" customHeight="1">
      <c r="A8" s="49" t="s">
        <v>18</v>
      </c>
      <c r="B8" s="4">
        <f>'[1]11分類帳'!I52</f>
        <v>69530</v>
      </c>
      <c r="C8" s="71"/>
      <c r="D8" s="2" t="s">
        <v>110</v>
      </c>
      <c r="E8" s="4">
        <f>'[1]11分類帳'!K48</f>
        <v>37295</v>
      </c>
      <c r="F8" s="5"/>
      <c r="G8" s="4">
        <f>'[1]11分類帳'!K49</f>
        <v>119361</v>
      </c>
      <c r="H8" s="5"/>
    </row>
    <row r="9" spans="1:8" ht="33" customHeight="1">
      <c r="A9" s="49" t="s">
        <v>20</v>
      </c>
      <c r="B9" s="4">
        <f>'[1]11分類帳'!J52</f>
        <v>72000</v>
      </c>
      <c r="C9" s="71"/>
      <c r="D9" s="2" t="s">
        <v>111</v>
      </c>
      <c r="E9" s="4">
        <f>'[1]11分類帳'!L48</f>
        <v>0</v>
      </c>
      <c r="F9" s="5">
        <f>E9/(E13-E8)</f>
        <v>0</v>
      </c>
      <c r="G9" s="4">
        <f>'[1]11分類帳'!L49</f>
        <v>41249</v>
      </c>
      <c r="H9" s="5">
        <f>G9/(G13-G8)</f>
        <v>0.08878504672897196</v>
      </c>
    </row>
    <row r="10" spans="1:8" ht="26.25" customHeight="1">
      <c r="A10" s="2" t="s">
        <v>112</v>
      </c>
      <c r="B10" s="4"/>
      <c r="C10" s="71"/>
      <c r="D10" s="2" t="s">
        <v>23</v>
      </c>
      <c r="E10" s="4">
        <f>'[1]11分類帳'!M48</f>
        <v>3860</v>
      </c>
      <c r="F10" s="5">
        <f>E10/(E13-E8)</f>
        <v>0.01567118126603657</v>
      </c>
      <c r="G10" s="4">
        <f>'[1]11分類帳'!M49</f>
        <v>18720</v>
      </c>
      <c r="H10" s="5">
        <f>G10/(G13-G8)</f>
        <v>0.040293245285130674</v>
      </c>
    </row>
    <row r="11" spans="1:8" ht="25.5" customHeight="1">
      <c r="A11" s="7"/>
      <c r="B11" s="4"/>
      <c r="C11" s="71"/>
      <c r="D11" s="2" t="s">
        <v>24</v>
      </c>
      <c r="E11" s="4">
        <f>'[1]11分類帳'!N48</f>
        <v>6118</v>
      </c>
      <c r="F11" s="5">
        <f>E11/(E13-E8)</f>
        <v>0.024838416317515995</v>
      </c>
      <c r="G11" s="4">
        <f>'[1]11分類帳'!N49</f>
        <v>19265</v>
      </c>
      <c r="H11" s="5">
        <f>G11/(G13-G8)</f>
        <v>0.04146631252233133</v>
      </c>
    </row>
    <row r="12" spans="1:8" ht="26.25" customHeight="1">
      <c r="A12" s="2"/>
      <c r="B12" s="4"/>
      <c r="C12" s="63" t="s">
        <v>95</v>
      </c>
      <c r="D12" s="7"/>
      <c r="E12" s="4"/>
      <c r="F12" s="5"/>
      <c r="G12" s="4"/>
      <c r="H12" s="5"/>
    </row>
    <row r="13" spans="1:8" ht="26.25" customHeight="1">
      <c r="A13" s="2"/>
      <c r="B13" s="4"/>
      <c r="C13" s="63"/>
      <c r="D13" s="2" t="s">
        <v>25</v>
      </c>
      <c r="E13" s="4">
        <f>SUM(E4:E12)</f>
        <v>283607</v>
      </c>
      <c r="F13" s="5">
        <f>(E13-E8)/(E13-E8)</f>
        <v>1</v>
      </c>
      <c r="G13" s="4">
        <f>SUM(G4:G12)</f>
        <v>583955</v>
      </c>
      <c r="H13" s="5">
        <f>(G13-G8)/(G13-G8)</f>
        <v>1</v>
      </c>
    </row>
    <row r="14" spans="1:8" ht="33" customHeight="1">
      <c r="A14" s="2" t="s">
        <v>113</v>
      </c>
      <c r="B14" s="4">
        <f>SUM(B5:B12)</f>
        <v>366401</v>
      </c>
      <c r="C14" s="63"/>
      <c r="D14" s="2" t="s">
        <v>114</v>
      </c>
      <c r="E14" s="4">
        <f>'[1]11分類帳'!P49</f>
        <v>268735</v>
      </c>
      <c r="F14" s="5"/>
      <c r="G14" s="4">
        <f>E14</f>
        <v>268735</v>
      </c>
      <c r="H14" s="5"/>
    </row>
    <row r="15" spans="1:8" ht="33" customHeight="1">
      <c r="A15" s="2" t="s">
        <v>115</v>
      </c>
      <c r="B15" s="4">
        <f>B14+B4</f>
        <v>552342</v>
      </c>
      <c r="C15" s="64"/>
      <c r="D15" s="2" t="s">
        <v>115</v>
      </c>
      <c r="E15" s="4">
        <f>E13+E14</f>
        <v>552342</v>
      </c>
      <c r="F15" s="10">
        <f>SUM(F4:F11)</f>
        <v>1</v>
      </c>
      <c r="G15" s="4">
        <f>G13+G14</f>
        <v>852690</v>
      </c>
      <c r="H15" s="10">
        <f>SUM(H4:H11)</f>
        <v>0.9999999999999999</v>
      </c>
    </row>
    <row r="16" spans="1:8" ht="75" customHeight="1">
      <c r="A16" s="2" t="s">
        <v>116</v>
      </c>
      <c r="B16" s="65" t="s">
        <v>117</v>
      </c>
      <c r="C16" s="65"/>
      <c r="D16" s="65"/>
      <c r="E16" s="65"/>
      <c r="F16" s="65"/>
      <c r="G16" s="65"/>
      <c r="H16" s="65"/>
    </row>
    <row r="17" spans="1:8" ht="27" customHeight="1">
      <c r="A17" s="66" t="s">
        <v>118</v>
      </c>
      <c r="B17" s="66"/>
      <c r="C17" s="66"/>
      <c r="D17" s="66"/>
      <c r="E17" s="66"/>
      <c r="F17" s="66"/>
      <c r="G17" s="66"/>
      <c r="H17" s="66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2018-10-08T07:31:54Z</dcterms:created>
  <dcterms:modified xsi:type="dcterms:W3CDTF">2018-12-07T06:56:53Z</dcterms:modified>
  <cp:category/>
  <cp:version/>
  <cp:contentType/>
  <cp:contentStatus/>
</cp:coreProperties>
</file>